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tyas\OneDrive - Městský úřad Ostrov\Plocha\3. ČTENI Z ERAZU a na přípravu\ze ZM 2023\na ZM 2023\Rozpočet\"/>
    </mc:Choice>
  </mc:AlternateContent>
  <xr:revisionPtr revIDLastSave="8" documentId="14_{289C94A7-7273-4E41-B4C0-EB9BE1C0ED4B}" xr6:coauthVersionLast="36" xr6:coauthVersionMax="36" xr10:uidLastSave="{ABA54455-F3D9-42AD-BC38-D50FF06C68AD}"/>
  <bookViews>
    <workbookView xWindow="0" yWindow="0" windowWidth="7968" windowHeight="1488" xr2:uid="{B4C0D1C3-3CB6-4E12-B201-91F566B32E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12" i="1"/>
  <c r="C23" i="1" l="1"/>
  <c r="D9" i="1" l="1"/>
  <c r="C35" i="1"/>
  <c r="C114" i="1"/>
  <c r="C7" i="1" l="1"/>
  <c r="E8" i="1" l="1"/>
  <c r="E10" i="1"/>
  <c r="E14" i="1"/>
  <c r="E16" i="1"/>
  <c r="E17" i="1"/>
  <c r="E18" i="1"/>
  <c r="E19" i="1"/>
  <c r="E20" i="1"/>
  <c r="E21" i="1"/>
  <c r="E22" i="1"/>
  <c r="E26" i="1"/>
  <c r="E28" i="1"/>
  <c r="E29" i="1"/>
  <c r="E30" i="1"/>
  <c r="E31" i="1"/>
  <c r="E32" i="1"/>
  <c r="E35" i="1"/>
  <c r="E36" i="1"/>
  <c r="E45" i="1"/>
  <c r="E46" i="1"/>
  <c r="E47" i="1"/>
  <c r="E48" i="1"/>
  <c r="E49" i="1"/>
  <c r="E52" i="1"/>
  <c r="E53" i="1"/>
  <c r="E55" i="1"/>
  <c r="E56" i="1"/>
  <c r="E57" i="1"/>
  <c r="E58" i="1"/>
  <c r="E59" i="1"/>
  <c r="E60" i="1"/>
  <c r="E61" i="1"/>
  <c r="E62" i="1"/>
  <c r="E74" i="1"/>
  <c r="E78" i="1"/>
  <c r="E79" i="1"/>
  <c r="E82" i="1"/>
  <c r="E84" i="1"/>
  <c r="E86" i="1"/>
  <c r="E87" i="1"/>
  <c r="E91" i="1"/>
  <c r="E92" i="1"/>
  <c r="E98" i="1"/>
  <c r="E99" i="1"/>
  <c r="E101" i="1"/>
  <c r="E104" i="1"/>
  <c r="E105" i="1"/>
  <c r="E106" i="1"/>
  <c r="E107" i="1"/>
  <c r="E108" i="1"/>
  <c r="E109" i="1"/>
  <c r="E110" i="1"/>
  <c r="E111" i="1"/>
  <c r="E112" i="1"/>
  <c r="E113" i="1"/>
  <c r="E116" i="1"/>
  <c r="E117" i="1"/>
  <c r="E118" i="1"/>
  <c r="E120" i="1"/>
  <c r="E121" i="1"/>
  <c r="E123" i="1"/>
  <c r="E125" i="1"/>
  <c r="E127" i="1"/>
  <c r="E128" i="1"/>
  <c r="E129" i="1"/>
  <c r="E130" i="1"/>
  <c r="E131" i="1"/>
  <c r="E132" i="1"/>
  <c r="C97" i="1" l="1"/>
  <c r="E97" i="1" s="1"/>
  <c r="C96" i="1"/>
  <c r="E96" i="1" s="1"/>
  <c r="C24" i="1"/>
  <c r="E24" i="1" s="1"/>
  <c r="E23" i="1"/>
  <c r="E102" i="1" l="1"/>
  <c r="E126" i="1"/>
  <c r="C83" i="1"/>
  <c r="E83" i="1" s="1"/>
  <c r="E54" i="1"/>
  <c r="C51" i="1"/>
  <c r="E51" i="1" l="1"/>
  <c r="E114" i="1"/>
  <c r="C90" i="1"/>
  <c r="E90" i="1" s="1"/>
  <c r="E34" i="1"/>
  <c r="C13" i="1"/>
  <c r="E13" i="1" s="1"/>
  <c r="C11" i="1" l="1"/>
  <c r="E11" i="1" s="1"/>
  <c r="C119" i="1" l="1"/>
  <c r="E119" i="1" s="1"/>
  <c r="C115" i="1"/>
  <c r="E115" i="1" s="1"/>
  <c r="C33" i="1"/>
  <c r="E33" i="1" s="1"/>
  <c r="C122" i="1" l="1"/>
  <c r="E122" i="1" s="1"/>
  <c r="C100" i="1" l="1"/>
  <c r="E100" i="1" s="1"/>
  <c r="C15" i="1"/>
  <c r="E15" i="1" s="1"/>
  <c r="C93" i="1" l="1"/>
  <c r="E93" i="1" s="1"/>
  <c r="C75" i="1"/>
  <c r="E75" i="1" s="1"/>
  <c r="E69" i="1"/>
  <c r="C63" i="1"/>
  <c r="C25" i="1"/>
  <c r="E25" i="1" s="1"/>
  <c r="C27" i="1"/>
  <c r="E27" i="1" s="1"/>
  <c r="C9" i="1"/>
  <c r="E9" i="1" s="1"/>
  <c r="E63" i="1" l="1"/>
  <c r="E103" i="1"/>
  <c r="C85" i="1"/>
  <c r="E85" i="1" s="1"/>
  <c r="D124" i="1" l="1"/>
  <c r="D133" i="1" s="1"/>
  <c r="C124" i="1"/>
  <c r="C133" i="1" s="1"/>
  <c r="E124" i="1" l="1"/>
  <c r="E44" i="1"/>
  <c r="E133" i="1" s="1"/>
  <c r="E7" i="1"/>
  <c r="E37" i="1" s="1"/>
  <c r="C37" i="1" l="1"/>
  <c r="D37" i="1"/>
</calcChain>
</file>

<file path=xl/sharedStrings.xml><?xml version="1.0" encoding="utf-8"?>
<sst xmlns="http://schemas.openxmlformats.org/spreadsheetml/2006/main" count="253" uniqueCount="191">
  <si>
    <t>Příjmy dle paragrafů</t>
  </si>
  <si>
    <t>ODPA</t>
  </si>
  <si>
    <t>Popis</t>
  </si>
  <si>
    <t>Běžné příjmy</t>
  </si>
  <si>
    <t>Kapitálové příjmy</t>
  </si>
  <si>
    <t>Závazný ukazatel</t>
  </si>
  <si>
    <t>000000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</si>
  <si>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</si>
  <si>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</si>
  <si>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</si>
  <si>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</si>
  <si>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</si>
  <si>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</si>
  <si>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</si>
  <si>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</si>
  <si>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</si>
  <si>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</si>
  <si>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</si>
  <si>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</si>
  <si>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</si>
  <si>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</si>
  <si>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</si>
  <si>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</si>
  <si>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</si>
  <si>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</si>
  <si>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</si>
  <si>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</si>
  <si>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</si>
  <si>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</si>
  <si>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</si>
  <si>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</si>
  <si>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003632</t>
  </si>
  <si>
    <t>Pohřebnictví</t>
  </si>
  <si>
    <t>003635</t>
  </si>
  <si>
    <t>Územní plánování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</si>
  <si>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</si>
  <si>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</si>
  <si>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</si>
  <si>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</si>
  <si>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</si>
  <si>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</si>
  <si>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</si>
  <si>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</si>
  <si>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</si>
  <si>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</si>
  <si>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</si>
  <si>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</si>
  <si>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</si>
  <si>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</si>
  <si>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</si>
  <si>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</si>
  <si>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</si>
  <si>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</si>
  <si>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</si>
  <si>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</si>
  <si>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Běžné výdaje</t>
  </si>
  <si>
    <t>Kapitálové výdaje</t>
  </si>
  <si>
    <t>001031</t>
  </si>
  <si>
    <t>Pěstební činnost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</si>
  <si>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</si>
  <si>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</si>
  <si>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</si>
  <si>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</si>
  <si>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</si>
  <si>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</si>
  <si>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</si>
  <si>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</si>
  <si>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</si>
  <si>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</si>
  <si>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</si>
  <si>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</si>
  <si>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</si>
  <si>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</si>
  <si>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002293</t>
  </si>
  <si>
    <t>Dopravní obslužnost mimo veřejnou službu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</si>
  <si>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</si>
  <si>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</si>
  <si>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</si>
  <si>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</si>
  <si>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</si>
  <si>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</si>
  <si>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Mateřské školy</t>
  </si>
  <si>
    <t>003133</t>
  </si>
  <si>
    <t>Dětské domovy</t>
  </si>
  <si>
    <t>003231</t>
  </si>
  <si>
    <t>Základní umělecké školy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</si>
  <si>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</si>
  <si>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</si>
  <si>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</si>
  <si>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</si>
  <si>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</si>
  <si>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</si>
  <si>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</si>
  <si>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</si>
  <si>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</si>
  <si>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</si>
  <si>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</si>
  <si>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</si>
  <si>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</si>
  <si>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</si>
  <si>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</si>
  <si>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</si>
  <si>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</si>
  <si>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</si>
  <si>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</si>
  <si>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</si>
  <si>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</si>
  <si>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</si>
  <si>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</si>
  <si>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</si>
  <si>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</si>
  <si>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</si>
  <si>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</si>
  <si>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</si>
  <si>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</si>
  <si>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</si>
  <si>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003744</t>
  </si>
  <si>
    <t>Protierozní, protilavinová a protipožární ochrana</t>
  </si>
  <si>
    <t>003745</t>
  </si>
  <si>
    <t>Péče o vzhled obcí a veřejnou zeleň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</si>
  <si>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</si>
  <si>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</si>
  <si>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</si>
  <si>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</si>
  <si>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</si>
  <si>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</si>
  <si>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</si>
  <si>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</si>
  <si>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004345</t>
  </si>
  <si>
    <t>Centra sociálnně rehabilitačních služeb</t>
  </si>
  <si>
    <t>004351</t>
  </si>
  <si>
    <t>005212</t>
  </si>
  <si>
    <t>Ochrana obyvatelstva</t>
  </si>
  <si>
    <t>005213</t>
  </si>
  <si>
    <t>Krizová opatření</t>
  </si>
  <si>
    <t>005512</t>
  </si>
  <si>
    <t>Požární ochrana - dobrovolná část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</si>
  <si>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</si>
  <si>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</si>
  <si>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</si>
  <si>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</si>
  <si>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</si>
  <si>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</si>
  <si>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Ostatní asistence, pečovatelská služba a podpora samostatného bydlení</t>
  </si>
  <si>
    <t>Celkem příjmy</t>
  </si>
  <si>
    <t>Výdaje dle paragrafů</t>
  </si>
  <si>
    <t>Ozdravování hospodářských zvířat, polních a speciálních plodin a zvláštní veterinární péče</t>
  </si>
  <si>
    <t>Finanční vypořádání</t>
  </si>
  <si>
    <t>006402</t>
  </si>
  <si>
    <t>Celkem výdaje</t>
  </si>
  <si>
    <t>006221</t>
  </si>
  <si>
    <t>Humanitární zahradniční pomoc přímá</t>
  </si>
  <si>
    <t>003719</t>
  </si>
  <si>
    <t>Ostatní činnosti k ochraně ovzduší</t>
  </si>
  <si>
    <t>Daňové příjmy (pol. 1xxx)</t>
  </si>
  <si>
    <t>Nedaňové příjmy (pol. 2xxx)</t>
  </si>
  <si>
    <t>Přijaté transfery (pol. 4xxx)</t>
  </si>
  <si>
    <t>002115</t>
  </si>
  <si>
    <t>Úsprora energie a obnovitelné zdroje</t>
  </si>
  <si>
    <t>003349</t>
  </si>
  <si>
    <t>Ostatní záležitosti sdělovacích prostředků</t>
  </si>
  <si>
    <t>Ubytování a stravování</t>
  </si>
  <si>
    <t>002142</t>
  </si>
  <si>
    <t>008115</t>
  </si>
  <si>
    <t>Položka</t>
  </si>
  <si>
    <t>Celkem financování</t>
  </si>
  <si>
    <t>Souhrn:</t>
  </si>
  <si>
    <t>Příjmy</t>
  </si>
  <si>
    <t>Výdaje</t>
  </si>
  <si>
    <t>Saldo</t>
  </si>
  <si>
    <t>Financování</t>
  </si>
  <si>
    <t>příjmy - výdaje + financování</t>
  </si>
  <si>
    <t>změny stavu krátkodobých prostředků na bankovních účtech</t>
  </si>
  <si>
    <t>z toho:</t>
  </si>
  <si>
    <t>MŠ Halasova - příspěvek na provoz</t>
  </si>
  <si>
    <t>MŠ Masarykova 1195 a 1199 - příspěvek na provoz</t>
  </si>
  <si>
    <t>MŠ Krušnohorská 766 - příspěvek na provoz</t>
  </si>
  <si>
    <t>ZŠ Masarykova 1289 - příspěvek na provoz</t>
  </si>
  <si>
    <t>ZŠ Májová 997 - příspěvek na provoz</t>
  </si>
  <si>
    <t>ZŠ a MŠ Myslbekova - příspěvek na provoz</t>
  </si>
  <si>
    <t>ZUŠ Masarykova 717 - příspěvek na provoz</t>
  </si>
  <si>
    <t>MěK Ostrov, Zámecký park 224 - příspěvek na provoz</t>
  </si>
  <si>
    <t>DK - příspěvek na provoz</t>
  </si>
  <si>
    <t>MDDM Školní 231 - příspěvek na provoz</t>
  </si>
  <si>
    <t>MŠ Paplackého 1045 - příspěvek na provoz</t>
  </si>
  <si>
    <t>003111</t>
  </si>
  <si>
    <t>00254843 - Město Ostrov</t>
  </si>
  <si>
    <t>Organizace:</t>
  </si>
  <si>
    <t>Rozpočet města Ostrov na rok 2024</t>
  </si>
  <si>
    <t>schválený ZM - usn. č. 150/2023 dne 13.12.2023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</si>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</sst>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/>
    <xf numFmtId="4" fontId="1" fillId="2" borderId="7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4" fontId="1" fillId="0" borderId="0" xfId="0" applyNumberFormat="1" applyFont="1"/>
    <xf numFmtId="49" fontId="0" fillId="0" borderId="0" xfId="0" applyNumberFormat="1"/>
    <xf numFmtId="4" fontId="7" fillId="0" borderId="0" xfId="0" applyNumberFormat="1" applyFont="1"/>
    <xf numFmtId="0" fontId="7" fillId="0" borderId="0" xfId="0" applyFont="1"/>
    <xf numFmtId="0" fontId="0" fillId="0" borderId="4" xfId="0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49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10" xfId="0" applyFont="1" applyBorder="1"/>
    <xf numFmtId="4" fontId="0" fillId="0" borderId="10" xfId="0" applyNumberFormat="1" applyFont="1" applyBorder="1"/>
    <xf numFmtId="0" fontId="0" fillId="0" borderId="3" xfId="0" applyFont="1" applyBorder="1"/>
    <xf numFmtId="0" fontId="0" fillId="0" borderId="2" xfId="0" applyFont="1" applyBorder="1"/>
    <xf numFmtId="49" fontId="0" fillId="0" borderId="2" xfId="0" applyNumberFormat="1" applyFont="1" applyBorder="1"/>
    <xf numFmtId="49" fontId="0" fillId="0" borderId="9" xfId="0" applyNumberFormat="1" applyFont="1" applyBorder="1"/>
    <xf numFmtId="49" fontId="0" fillId="0" borderId="2" xfId="0" applyNumberFormat="1" applyFont="1" applyBorder="1" applyAlignment="1">
      <alignment horizontal="left"/>
    </xf>
    <xf numFmtId="0" fontId="0" fillId="0" borderId="9" xfId="0" applyFont="1" applyBorder="1"/>
    <xf numFmtId="3" fontId="1" fillId="0" borderId="0" xfId="0" applyNumberFormat="1" applyFont="1"/>
    <xf numFmtId="0" fontId="8" fillId="0" borderId="1" xfId="0" applyFont="1" applyBorder="1"/>
    <xf numFmtId="4" fontId="8" fillId="0" borderId="1" xfId="0" applyNumberFormat="1" applyFont="1" applyBorder="1"/>
    <xf numFmtId="0" fontId="0" fillId="0" borderId="11" xfId="0" applyFont="1" applyBorder="1"/>
    <xf numFmtId="0" fontId="0" fillId="0" borderId="12" xfId="0" applyFont="1" applyBorder="1" applyAlignment="1">
      <alignment wrapText="1"/>
    </xf>
    <xf numFmtId="4" fontId="0" fillId="0" borderId="12" xfId="0" applyNumberFormat="1" applyFont="1" applyBorder="1"/>
    <xf numFmtId="4" fontId="0" fillId="0" borderId="13" xfId="0" applyNumberFormat="1" applyFont="1" applyBorder="1"/>
    <xf numFmtId="4" fontId="8" fillId="0" borderId="14" xfId="0" applyNumberFormat="1" applyFont="1" applyBorder="1"/>
    <xf numFmtId="4" fontId="1" fillId="3" borderId="8" xfId="0" applyNumberFormat="1" applyFont="1" applyFill="1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" fontId="0" fillId="0" borderId="14" xfId="0" applyNumberFormat="1" applyBorder="1"/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0" fillId="4" borderId="16" xfId="0" applyFill="1" applyBorder="1"/>
    <xf numFmtId="4" fontId="1" fillId="4" borderId="17" xfId="0" applyNumberFormat="1" applyFont="1" applyFill="1" applyBorder="1"/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28F7-4A28-4B84-BED8-748D461781D8}">
  <sheetPr>
    <pageSetUpPr fitToPage="1"/>
  </sheetPr>
  <dimension ref="A1:V150"/>
  <sheetViews>
    <sheetView tabSelected="1" zoomScale="70" zoomScaleNormal="70" workbookViewId="0">
      <selection activeCell="C7" sqref="C7"/>
    </sheetView>
  </sheetViews>
  <sheetFormatPr defaultRowHeight="14.4" x14ac:dyDescent="0.3"/>
  <cols>
    <col min="1" max="1" width="11.6640625" customWidth="1"/>
    <col min="2" max="2" width="60.33203125" bestFit="1" customWidth="1"/>
    <col min="3" max="5" width="23.77734375" customWidth="1"/>
    <col min="6" max="19" width="15.6640625" customWidth="1"/>
  </cols>
  <sheetData>
    <row r="1" spans="1:22" x14ac:dyDescent="0.3">
      <c r="A1" t="s">
        <v>187</v>
      </c>
      <c r="B1" t="s">
        <v>186</v>
      </c>
      <c r="E1" s="62" t="s">
        <v>190</v>
      </c>
    </row>
    <row r="2" spans="1:22" ht="18" x14ac:dyDescent="0.35">
      <c r="A2" s="55" t="s">
        <v>188</v>
      </c>
      <c r="B2" s="55"/>
      <c r="C2" s="55"/>
      <c r="D2" s="55"/>
      <c r="E2" s="55"/>
    </row>
    <row r="3" spans="1:22" ht="18" x14ac:dyDescent="0.35">
      <c r="A3" s="55" t="s">
        <v>0</v>
      </c>
      <c r="B3" s="55"/>
      <c r="C3" s="55"/>
      <c r="D3" s="55"/>
      <c r="E3" s="55"/>
    </row>
    <row r="4" spans="1:22" ht="15.6" x14ac:dyDescent="0.3">
      <c r="A4" s="60" t="s">
        <v>189</v>
      </c>
      <c r="B4" s="61"/>
      <c r="C4" s="61"/>
      <c r="D4" s="61"/>
      <c r="E4" s="61"/>
    </row>
    <row r="5" spans="1:22" ht="15" thickBot="1" x14ac:dyDescent="0.35"/>
    <row r="6" spans="1:22" s="1" customFormat="1" ht="15" thickBot="1" x14ac:dyDescent="0.35">
      <c r="A6" s="4" t="s">
        <v>1</v>
      </c>
      <c r="B6" s="5" t="s">
        <v>2</v>
      </c>
      <c r="C6" s="6" t="s">
        <v>3</v>
      </c>
      <c r="D6" s="6" t="s">
        <v>4</v>
      </c>
      <c r="E6" s="7" t="s">
        <v>5</v>
      </c>
    </row>
    <row r="7" spans="1:22" x14ac:dyDescent="0.3">
      <c r="A7" s="30" t="s">
        <v>6</v>
      </c>
      <c r="B7" s="21" t="s">
        <v>154</v>
      </c>
      <c r="C7" s="22">
        <f>379659800+4600000</f>
        <v>384259800</v>
      </c>
      <c r="D7" s="22"/>
      <c r="E7" s="23">
        <f>C7+D7</f>
        <v>384259800</v>
      </c>
      <c r="F7" s="16"/>
      <c r="G7" s="16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3">
      <c r="A8" s="31" t="s">
        <v>6</v>
      </c>
      <c r="B8" s="24" t="s">
        <v>155</v>
      </c>
      <c r="C8" s="25">
        <v>224000</v>
      </c>
      <c r="D8" s="25"/>
      <c r="E8" s="23">
        <f t="shared" ref="E8:E9" si="0">C8+D8</f>
        <v>224000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3">
      <c r="A9" s="31" t="s">
        <v>6</v>
      </c>
      <c r="B9" s="24" t="s">
        <v>156</v>
      </c>
      <c r="C9" s="25">
        <f>111360+26000000</f>
        <v>26111360</v>
      </c>
      <c r="D9" s="25">
        <f>27000000-17000000+8000000</f>
        <v>18000000</v>
      </c>
      <c r="E9" s="23">
        <f t="shared" si="0"/>
        <v>44111360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3">
      <c r="A10" s="31" t="s">
        <v>7</v>
      </c>
      <c r="B10" s="24" t="s">
        <v>8</v>
      </c>
      <c r="C10" s="25">
        <v>60000</v>
      </c>
      <c r="D10" s="25"/>
      <c r="E10" s="23">
        <f t="shared" ref="E10:E36" si="1">C10+D10</f>
        <v>60000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x14ac:dyDescent="0.3">
      <c r="A11" s="31" t="s">
        <v>9</v>
      </c>
      <c r="B11" s="24" t="s">
        <v>10</v>
      </c>
      <c r="C11" s="25">
        <f>25000+2250000</f>
        <v>2275000</v>
      </c>
      <c r="D11" s="25"/>
      <c r="E11" s="23">
        <f t="shared" si="1"/>
        <v>2275000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3">
      <c r="A12" s="32" t="s">
        <v>162</v>
      </c>
      <c r="B12" s="24" t="s">
        <v>161</v>
      </c>
      <c r="C12" s="25">
        <v>400000</v>
      </c>
      <c r="D12" s="25"/>
      <c r="E12" s="23">
        <f t="shared" si="1"/>
        <v>400000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3">
      <c r="A13" s="31" t="s">
        <v>11</v>
      </c>
      <c r="B13" s="24" t="s">
        <v>12</v>
      </c>
      <c r="C13" s="25">
        <f>326700+227000</f>
        <v>553700</v>
      </c>
      <c r="D13" s="25"/>
      <c r="E13" s="23">
        <f t="shared" si="1"/>
        <v>553700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3">
      <c r="A14" s="31" t="s">
        <v>13</v>
      </c>
      <c r="B14" s="24" t="s">
        <v>14</v>
      </c>
      <c r="C14" s="25">
        <v>210072</v>
      </c>
      <c r="D14" s="25"/>
      <c r="E14" s="23">
        <f t="shared" si="1"/>
        <v>210072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3">
      <c r="A15" s="31" t="s">
        <v>15</v>
      </c>
      <c r="B15" s="24" t="s">
        <v>16</v>
      </c>
      <c r="C15" s="25">
        <f>1200000+30000+170000</f>
        <v>1400000</v>
      </c>
      <c r="D15" s="25"/>
      <c r="E15" s="23">
        <f t="shared" si="1"/>
        <v>1400000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3">
      <c r="A16" s="31" t="s">
        <v>17</v>
      </c>
      <c r="B16" s="24" t="s">
        <v>18</v>
      </c>
      <c r="C16" s="25">
        <v>4000000</v>
      </c>
      <c r="D16" s="25"/>
      <c r="E16" s="23">
        <f t="shared" si="1"/>
        <v>4000000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20" customFormat="1" x14ac:dyDescent="0.3">
      <c r="A17" s="34" t="s">
        <v>73</v>
      </c>
      <c r="B17" s="24" t="s">
        <v>74</v>
      </c>
      <c r="C17" s="25">
        <v>10000</v>
      </c>
      <c r="D17" s="25"/>
      <c r="E17" s="23">
        <f t="shared" si="1"/>
        <v>10000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x14ac:dyDescent="0.3">
      <c r="A18" s="31" t="s">
        <v>19</v>
      </c>
      <c r="B18" s="24" t="s">
        <v>20</v>
      </c>
      <c r="C18" s="25">
        <v>2056751</v>
      </c>
      <c r="D18" s="25"/>
      <c r="E18" s="23">
        <f t="shared" si="1"/>
        <v>2056751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20" customFormat="1" x14ac:dyDescent="0.3">
      <c r="A19" s="31" t="s">
        <v>21</v>
      </c>
      <c r="B19" s="24" t="s">
        <v>22</v>
      </c>
      <c r="C19" s="25">
        <v>50000</v>
      </c>
      <c r="D19" s="25"/>
      <c r="E19" s="23">
        <f t="shared" si="1"/>
        <v>50000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x14ac:dyDescent="0.3">
      <c r="A20" s="31" t="s">
        <v>23</v>
      </c>
      <c r="B20" s="24" t="s">
        <v>24</v>
      </c>
      <c r="C20" s="25">
        <v>871200</v>
      </c>
      <c r="D20" s="25"/>
      <c r="E20" s="23">
        <f t="shared" si="1"/>
        <v>871200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x14ac:dyDescent="0.3">
      <c r="A21" s="32" t="s">
        <v>159</v>
      </c>
      <c r="B21" s="26" t="s">
        <v>160</v>
      </c>
      <c r="C21" s="27">
        <v>200000</v>
      </c>
      <c r="D21" s="26"/>
      <c r="E21" s="23">
        <f t="shared" si="1"/>
        <v>200000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8" customFormat="1" x14ac:dyDescent="0.3">
      <c r="A22" s="31" t="s">
        <v>25</v>
      </c>
      <c r="B22" s="24" t="s">
        <v>26</v>
      </c>
      <c r="C22" s="25">
        <v>1240000</v>
      </c>
      <c r="D22" s="25"/>
      <c r="E22" s="23">
        <f t="shared" si="1"/>
        <v>1240000</v>
      </c>
    </row>
    <row r="23" spans="1:22" x14ac:dyDescent="0.3">
      <c r="A23" s="32" t="s">
        <v>27</v>
      </c>
      <c r="B23" s="24" t="s">
        <v>28</v>
      </c>
      <c r="C23" s="25">
        <f>10000+62966000-10407000</f>
        <v>52569000</v>
      </c>
      <c r="D23" s="25"/>
      <c r="E23" s="23">
        <f t="shared" si="1"/>
        <v>52569000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3">
      <c r="A24" s="31" t="s">
        <v>29</v>
      </c>
      <c r="B24" s="24" t="s">
        <v>30</v>
      </c>
      <c r="C24" s="25">
        <f>2000000+12100000</f>
        <v>14100000</v>
      </c>
      <c r="D24" s="25"/>
      <c r="E24" s="23">
        <f t="shared" si="1"/>
        <v>14100000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3">
      <c r="A25" s="31" t="s">
        <v>31</v>
      </c>
      <c r="B25" s="24" t="s">
        <v>32</v>
      </c>
      <c r="C25" s="25">
        <f>550000+350000</f>
        <v>900000</v>
      </c>
      <c r="D25" s="25"/>
      <c r="E25" s="23">
        <f t="shared" si="1"/>
        <v>900000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20" customFormat="1" x14ac:dyDescent="0.3">
      <c r="A26" s="31" t="s">
        <v>35</v>
      </c>
      <c r="B26" s="24" t="s">
        <v>36</v>
      </c>
      <c r="C26" s="25">
        <v>956837.37</v>
      </c>
      <c r="D26" s="25">
        <v>15552000</v>
      </c>
      <c r="E26" s="23">
        <f t="shared" si="1"/>
        <v>16508837.369999999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0" customFormat="1" x14ac:dyDescent="0.3">
      <c r="A27" s="31" t="s">
        <v>37</v>
      </c>
      <c r="B27" s="24" t="s">
        <v>38</v>
      </c>
      <c r="C27" s="25">
        <f>140000+5000</f>
        <v>145000</v>
      </c>
      <c r="D27" s="25"/>
      <c r="E27" s="23">
        <f t="shared" si="1"/>
        <v>145000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x14ac:dyDescent="0.3">
      <c r="A28" s="31" t="s">
        <v>39</v>
      </c>
      <c r="B28" s="24" t="s">
        <v>40</v>
      </c>
      <c r="C28" s="25">
        <v>3510000</v>
      </c>
      <c r="D28" s="25"/>
      <c r="E28" s="23">
        <f t="shared" si="1"/>
        <v>3510000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3">
      <c r="A29" s="32" t="s">
        <v>118</v>
      </c>
      <c r="B29" s="24" t="s">
        <v>119</v>
      </c>
      <c r="C29" s="25">
        <v>50000</v>
      </c>
      <c r="D29" s="25"/>
      <c r="E29" s="23">
        <f t="shared" si="1"/>
        <v>50000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0" customFormat="1" x14ac:dyDescent="0.3">
      <c r="A30" s="31" t="s">
        <v>43</v>
      </c>
      <c r="B30" s="24" t="s">
        <v>44</v>
      </c>
      <c r="C30" s="25">
        <v>100000</v>
      </c>
      <c r="D30" s="25"/>
      <c r="E30" s="23">
        <f t="shared" si="1"/>
        <v>100000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x14ac:dyDescent="0.3">
      <c r="A31" s="32" t="s">
        <v>130</v>
      </c>
      <c r="B31" s="24" t="s">
        <v>143</v>
      </c>
      <c r="C31" s="25">
        <v>10000</v>
      </c>
      <c r="D31" s="25"/>
      <c r="E31" s="23">
        <f t="shared" si="1"/>
        <v>10000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3">
      <c r="A32" s="31" t="s">
        <v>45</v>
      </c>
      <c r="B32" s="24" t="s">
        <v>46</v>
      </c>
      <c r="C32" s="25">
        <v>3000</v>
      </c>
      <c r="D32" s="25"/>
      <c r="E32" s="23">
        <f t="shared" si="1"/>
        <v>3000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3">
      <c r="A33" s="31" t="s">
        <v>47</v>
      </c>
      <c r="B33" s="24" t="s">
        <v>48</v>
      </c>
      <c r="C33" s="25">
        <f>10000+150000</f>
        <v>160000</v>
      </c>
      <c r="D33" s="25"/>
      <c r="E33" s="23">
        <f t="shared" si="1"/>
        <v>160000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x14ac:dyDescent="0.3">
      <c r="A34" s="31" t="s">
        <v>49</v>
      </c>
      <c r="B34" s="24" t="s">
        <v>50</v>
      </c>
      <c r="C34" s="25">
        <v>19200</v>
      </c>
      <c r="D34" s="25"/>
      <c r="E34" s="23">
        <f t="shared" si="1"/>
        <v>19200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3">
      <c r="A35" s="31" t="s">
        <v>51</v>
      </c>
      <c r="B35" s="24" t="s">
        <v>52</v>
      </c>
      <c r="C35" s="25">
        <f>3500000+500000</f>
        <v>4000000</v>
      </c>
      <c r="D35" s="25"/>
      <c r="E35" s="23">
        <f t="shared" si="1"/>
        <v>4000000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 thickBot="1" x14ac:dyDescent="0.35">
      <c r="A36" s="35" t="s">
        <v>53</v>
      </c>
      <c r="B36" s="28" t="s">
        <v>54</v>
      </c>
      <c r="C36" s="29">
        <v>10000</v>
      </c>
      <c r="D36" s="29"/>
      <c r="E36" s="23">
        <f t="shared" si="1"/>
        <v>10000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" thickBot="1" x14ac:dyDescent="0.35">
      <c r="A37" s="56" t="s">
        <v>144</v>
      </c>
      <c r="B37" s="57"/>
      <c r="C37" s="14">
        <f>SUM(C7:C36)</f>
        <v>500454920.37</v>
      </c>
      <c r="D37" s="14">
        <f>SUM(D7:D36)</f>
        <v>33552000</v>
      </c>
      <c r="E37" s="14">
        <f>SUM(E7:E36)</f>
        <v>534006920.37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3"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41" spans="1:22" ht="18" x14ac:dyDescent="0.35">
      <c r="A41" s="55" t="s">
        <v>145</v>
      </c>
      <c r="B41" s="55"/>
      <c r="C41" s="55"/>
      <c r="D41" s="55"/>
      <c r="E41" s="55"/>
    </row>
    <row r="42" spans="1:22" ht="18.600000000000001" thickBot="1" x14ac:dyDescent="0.4">
      <c r="A42" s="3"/>
      <c r="B42" s="3"/>
      <c r="C42" s="3"/>
      <c r="D42" s="3"/>
      <c r="E42" s="3"/>
    </row>
    <row r="43" spans="1:22" s="8" customFormat="1" ht="15" thickBot="1" x14ac:dyDescent="0.35">
      <c r="A43" s="9" t="s">
        <v>1</v>
      </c>
      <c r="B43" s="10" t="s">
        <v>2</v>
      </c>
      <c r="C43" s="11" t="s">
        <v>55</v>
      </c>
      <c r="D43" s="11" t="s">
        <v>56</v>
      </c>
      <c r="E43" s="12" t="s">
        <v>5</v>
      </c>
    </row>
    <row r="44" spans="1:22" ht="28.8" x14ac:dyDescent="0.3">
      <c r="A44" s="39" t="s">
        <v>7</v>
      </c>
      <c r="B44" s="40" t="s">
        <v>146</v>
      </c>
      <c r="C44" s="41">
        <v>960440</v>
      </c>
      <c r="D44" s="41">
        <v>0</v>
      </c>
      <c r="E44" s="42">
        <f>C44+D44</f>
        <v>960440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22" x14ac:dyDescent="0.3">
      <c r="A45" s="31" t="s">
        <v>57</v>
      </c>
      <c r="B45" s="24" t="s">
        <v>58</v>
      </c>
      <c r="C45" s="25">
        <v>977000</v>
      </c>
      <c r="D45" s="25"/>
      <c r="E45" s="23">
        <f t="shared" ref="E45:E118" si="2">C45+D45</f>
        <v>977000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22" x14ac:dyDescent="0.3">
      <c r="A46" s="31" t="s">
        <v>9</v>
      </c>
      <c r="B46" s="24" t="s">
        <v>10</v>
      </c>
      <c r="C46" s="25">
        <v>1170000</v>
      </c>
      <c r="D46" s="25"/>
      <c r="E46" s="23">
        <f t="shared" si="2"/>
        <v>1170000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22" x14ac:dyDescent="0.3">
      <c r="A47" s="31" t="s">
        <v>59</v>
      </c>
      <c r="B47" s="24" t="s">
        <v>60</v>
      </c>
      <c r="C47" s="25">
        <v>80000</v>
      </c>
      <c r="D47" s="25"/>
      <c r="E47" s="23">
        <f t="shared" si="2"/>
        <v>80000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22" x14ac:dyDescent="0.3">
      <c r="A48" s="31" t="s">
        <v>61</v>
      </c>
      <c r="B48" s="24" t="s">
        <v>62</v>
      </c>
      <c r="C48" s="25">
        <v>3000</v>
      </c>
      <c r="D48" s="25"/>
      <c r="E48" s="23">
        <f t="shared" si="2"/>
        <v>3000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3">
      <c r="A49" s="32" t="s">
        <v>157</v>
      </c>
      <c r="B49" s="24" t="s">
        <v>158</v>
      </c>
      <c r="C49" s="25">
        <v>1770000</v>
      </c>
      <c r="D49" s="25">
        <v>3000000</v>
      </c>
      <c r="E49" s="23">
        <f t="shared" si="2"/>
        <v>4770000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3">
      <c r="A50" s="32" t="s">
        <v>162</v>
      </c>
      <c r="B50" s="24" t="s">
        <v>161</v>
      </c>
      <c r="C50" s="25">
        <v>140000</v>
      </c>
      <c r="D50" s="25"/>
      <c r="E50" s="23">
        <f t="shared" si="2"/>
        <v>140000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3">
      <c r="A51" s="31" t="s">
        <v>11</v>
      </c>
      <c r="B51" s="24" t="s">
        <v>12</v>
      </c>
      <c r="C51" s="25">
        <f>275880+2607500+21000+10000</f>
        <v>2914380</v>
      </c>
      <c r="D51" s="25"/>
      <c r="E51" s="23">
        <f t="shared" si="2"/>
        <v>2914380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3">
      <c r="A52" s="31" t="s">
        <v>15</v>
      </c>
      <c r="B52" s="24" t="s">
        <v>16</v>
      </c>
      <c r="C52" s="25">
        <v>20000</v>
      </c>
      <c r="D52" s="25"/>
      <c r="E52" s="23">
        <f t="shared" si="2"/>
        <v>20000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3">
      <c r="A53" s="31" t="s">
        <v>63</v>
      </c>
      <c r="B53" s="24" t="s">
        <v>64</v>
      </c>
      <c r="C53" s="25">
        <v>41852000</v>
      </c>
      <c r="D53" s="25">
        <v>14950000</v>
      </c>
      <c r="E53" s="23">
        <f t="shared" si="2"/>
        <v>56802000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3">
      <c r="A54" s="31" t="s">
        <v>65</v>
      </c>
      <c r="B54" s="24" t="s">
        <v>66</v>
      </c>
      <c r="C54" s="25">
        <v>4930000</v>
      </c>
      <c r="D54" s="25">
        <v>0</v>
      </c>
      <c r="E54" s="23">
        <f t="shared" si="2"/>
        <v>4930000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3">
      <c r="A55" s="31" t="s">
        <v>67</v>
      </c>
      <c r="B55" s="24" t="s">
        <v>68</v>
      </c>
      <c r="C55" s="25">
        <v>274000</v>
      </c>
      <c r="D55" s="25">
        <v>200000</v>
      </c>
      <c r="E55" s="23">
        <f t="shared" si="2"/>
        <v>474000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3">
      <c r="A56" s="31" t="s">
        <v>17</v>
      </c>
      <c r="B56" s="24" t="s">
        <v>18</v>
      </c>
      <c r="C56" s="25">
        <v>387000</v>
      </c>
      <c r="D56" s="25"/>
      <c r="E56" s="23">
        <f t="shared" si="2"/>
        <v>387000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3">
      <c r="A57" s="31" t="s">
        <v>69</v>
      </c>
      <c r="B57" s="24" t="s">
        <v>70</v>
      </c>
      <c r="C57" s="25">
        <v>950000</v>
      </c>
      <c r="D57" s="25"/>
      <c r="E57" s="23">
        <f t="shared" si="2"/>
        <v>950000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3">
      <c r="A58" s="31" t="s">
        <v>71</v>
      </c>
      <c r="B58" s="24" t="s">
        <v>72</v>
      </c>
      <c r="C58" s="25">
        <v>3000000</v>
      </c>
      <c r="D58" s="25"/>
      <c r="E58" s="23">
        <f t="shared" si="2"/>
        <v>3000000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3">
      <c r="A59" s="31" t="s">
        <v>73</v>
      </c>
      <c r="B59" s="24" t="s">
        <v>74</v>
      </c>
      <c r="C59" s="25">
        <v>120000</v>
      </c>
      <c r="D59" s="25"/>
      <c r="E59" s="23">
        <f t="shared" si="2"/>
        <v>120000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3">
      <c r="A60" s="31" t="s">
        <v>75</v>
      </c>
      <c r="B60" s="24" t="s">
        <v>76</v>
      </c>
      <c r="C60" s="25">
        <v>1430000</v>
      </c>
      <c r="D60" s="25"/>
      <c r="E60" s="23">
        <f t="shared" si="2"/>
        <v>1430000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20" customFormat="1" x14ac:dyDescent="0.3">
      <c r="A61" s="31" t="s">
        <v>77</v>
      </c>
      <c r="B61" s="24" t="s">
        <v>78</v>
      </c>
      <c r="C61" s="25">
        <v>200000</v>
      </c>
      <c r="D61" s="25"/>
      <c r="E61" s="23">
        <f t="shared" si="2"/>
        <v>200000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x14ac:dyDescent="0.3">
      <c r="A62" s="31" t="s">
        <v>79</v>
      </c>
      <c r="B62" s="24" t="s">
        <v>80</v>
      </c>
      <c r="C62" s="25">
        <v>410000</v>
      </c>
      <c r="D62" s="25"/>
      <c r="E62" s="23">
        <f t="shared" si="2"/>
        <v>410000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3">
      <c r="A63" s="32" t="s">
        <v>185</v>
      </c>
      <c r="B63" s="24" t="s">
        <v>81</v>
      </c>
      <c r="C63" s="25">
        <f>795000+4879353</f>
        <v>5674353</v>
      </c>
      <c r="D63" s="25"/>
      <c r="E63" s="23">
        <f t="shared" si="2"/>
        <v>5674353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3">
      <c r="A64" s="31"/>
      <c r="B64" s="37" t="s">
        <v>173</v>
      </c>
      <c r="C64" s="25"/>
      <c r="D64" s="25"/>
      <c r="E64" s="23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3">
      <c r="A65" s="31"/>
      <c r="B65" s="37" t="s">
        <v>174</v>
      </c>
      <c r="C65" s="38">
        <v>1298620</v>
      </c>
      <c r="D65" s="25"/>
      <c r="E65" s="43">
        <v>1298620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3">
      <c r="A66" s="31"/>
      <c r="B66" s="37" t="s">
        <v>175</v>
      </c>
      <c r="C66" s="38">
        <v>1359971</v>
      </c>
      <c r="D66" s="25"/>
      <c r="E66" s="43">
        <v>1359971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3">
      <c r="A67" s="31"/>
      <c r="B67" s="37" t="s">
        <v>184</v>
      </c>
      <c r="C67" s="38">
        <v>1100822</v>
      </c>
      <c r="D67" s="25"/>
      <c r="E67" s="43">
        <v>1100822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3">
      <c r="A68" s="31"/>
      <c r="B68" s="37" t="s">
        <v>176</v>
      </c>
      <c r="C68" s="38">
        <v>1079940</v>
      </c>
      <c r="D68" s="25"/>
      <c r="E68" s="43">
        <v>1079940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3">
      <c r="A69" s="31" t="s">
        <v>19</v>
      </c>
      <c r="B69" s="24" t="s">
        <v>20</v>
      </c>
      <c r="C69" s="25">
        <v>18195155</v>
      </c>
      <c r="D69" s="25">
        <v>31500000</v>
      </c>
      <c r="E69" s="23">
        <f t="shared" si="2"/>
        <v>49695155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3">
      <c r="A70" s="31"/>
      <c r="B70" s="37" t="s">
        <v>173</v>
      </c>
      <c r="C70" s="38"/>
      <c r="D70" s="25"/>
      <c r="E70" s="23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3">
      <c r="A71" s="31"/>
      <c r="B71" s="37" t="s">
        <v>177</v>
      </c>
      <c r="C71" s="38">
        <v>4424398</v>
      </c>
      <c r="D71" s="25"/>
      <c r="E71" s="43">
        <v>4424398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3">
      <c r="A72" s="31"/>
      <c r="B72" s="37" t="s">
        <v>178</v>
      </c>
      <c r="C72" s="38">
        <v>3657637</v>
      </c>
      <c r="D72" s="25"/>
      <c r="E72" s="43">
        <v>3657637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3">
      <c r="A73" s="31"/>
      <c r="B73" s="37" t="s">
        <v>179</v>
      </c>
      <c r="C73" s="38">
        <v>5054120</v>
      </c>
      <c r="D73" s="25"/>
      <c r="E73" s="43">
        <v>5054120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3">
      <c r="A74" s="31" t="s">
        <v>82</v>
      </c>
      <c r="B74" s="24" t="s">
        <v>83</v>
      </c>
      <c r="C74" s="25">
        <v>5000</v>
      </c>
      <c r="D74" s="25"/>
      <c r="E74" s="23">
        <f t="shared" si="2"/>
        <v>5000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3">
      <c r="A75" s="31" t="s">
        <v>84</v>
      </c>
      <c r="B75" s="24" t="s">
        <v>85</v>
      </c>
      <c r="C75" s="25">
        <f>350000+2213208</f>
        <v>2563208</v>
      </c>
      <c r="D75" s="25">
        <v>2900000</v>
      </c>
      <c r="E75" s="23">
        <f t="shared" si="2"/>
        <v>5463208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3">
      <c r="A76" s="31"/>
      <c r="B76" s="37" t="s">
        <v>173</v>
      </c>
      <c r="C76" s="38"/>
      <c r="D76" s="25"/>
      <c r="E76" s="23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3">
      <c r="A77" s="31"/>
      <c r="B77" s="37" t="s">
        <v>180</v>
      </c>
      <c r="C77" s="38">
        <v>2213208</v>
      </c>
      <c r="D77" s="25"/>
      <c r="E77" s="43">
        <v>2213208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3">
      <c r="A78" s="31" t="s">
        <v>86</v>
      </c>
      <c r="B78" s="24" t="s">
        <v>87</v>
      </c>
      <c r="C78" s="25">
        <v>300000</v>
      </c>
      <c r="D78" s="25"/>
      <c r="E78" s="23">
        <f t="shared" si="2"/>
        <v>300000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3">
      <c r="A79" s="31" t="s">
        <v>88</v>
      </c>
      <c r="B79" s="24" t="s">
        <v>89</v>
      </c>
      <c r="C79" s="25">
        <v>14321116</v>
      </c>
      <c r="D79" s="25"/>
      <c r="E79" s="23">
        <f t="shared" si="2"/>
        <v>14321116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3">
      <c r="A80" s="31"/>
      <c r="B80" s="37" t="s">
        <v>173</v>
      </c>
      <c r="C80" s="38"/>
      <c r="D80" s="25"/>
      <c r="E80" s="23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3">
      <c r="A81" s="31"/>
      <c r="B81" s="37" t="s">
        <v>181</v>
      </c>
      <c r="C81" s="38">
        <v>14321116</v>
      </c>
      <c r="D81" s="25"/>
      <c r="E81" s="43">
        <v>14321116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20" customFormat="1" x14ac:dyDescent="0.3">
      <c r="A82" s="31" t="s">
        <v>90</v>
      </c>
      <c r="B82" s="24" t="s">
        <v>91</v>
      </c>
      <c r="C82" s="25">
        <v>95000</v>
      </c>
      <c r="D82" s="25"/>
      <c r="E82" s="23">
        <f t="shared" si="2"/>
        <v>95000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s="20" customFormat="1" x14ac:dyDescent="0.3">
      <c r="A83" s="31" t="s">
        <v>21</v>
      </c>
      <c r="B83" s="24" t="s">
        <v>22</v>
      </c>
      <c r="C83" s="25">
        <f>10068000+40000+80000+100000</f>
        <v>10288000</v>
      </c>
      <c r="D83" s="25">
        <v>15170000</v>
      </c>
      <c r="E83" s="23">
        <f t="shared" si="2"/>
        <v>25458000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x14ac:dyDescent="0.3">
      <c r="A84" s="31" t="s">
        <v>92</v>
      </c>
      <c r="B84" s="24" t="s">
        <v>93</v>
      </c>
      <c r="C84" s="25">
        <v>250000</v>
      </c>
      <c r="D84" s="25"/>
      <c r="E84" s="23">
        <f t="shared" si="2"/>
        <v>250000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20" customFormat="1" x14ac:dyDescent="0.3">
      <c r="A85" s="31" t="s">
        <v>23</v>
      </c>
      <c r="B85" s="24" t="s">
        <v>24</v>
      </c>
      <c r="C85" s="25">
        <f>450000+756000</f>
        <v>1206000</v>
      </c>
      <c r="D85" s="25">
        <v>100000</v>
      </c>
      <c r="E85" s="23">
        <f t="shared" si="2"/>
        <v>1306000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x14ac:dyDescent="0.3">
      <c r="A86" s="32" t="s">
        <v>159</v>
      </c>
      <c r="B86" s="24" t="s">
        <v>160</v>
      </c>
      <c r="C86" s="25">
        <v>1169000</v>
      </c>
      <c r="D86" s="25"/>
      <c r="E86" s="23">
        <f t="shared" si="2"/>
        <v>1169000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3">
      <c r="A87" s="31" t="s">
        <v>94</v>
      </c>
      <c r="B87" s="24" t="s">
        <v>95</v>
      </c>
      <c r="C87" s="25">
        <v>21396142</v>
      </c>
      <c r="D87" s="25"/>
      <c r="E87" s="23">
        <f t="shared" si="2"/>
        <v>21396142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x14ac:dyDescent="0.3">
      <c r="A88" s="31"/>
      <c r="B88" s="37" t="s">
        <v>173</v>
      </c>
      <c r="C88" s="38"/>
      <c r="D88" s="25"/>
      <c r="E88" s="23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x14ac:dyDescent="0.3">
      <c r="A89" s="31"/>
      <c r="B89" s="37" t="s">
        <v>182</v>
      </c>
      <c r="C89" s="38">
        <v>21396142</v>
      </c>
      <c r="D89" s="25"/>
      <c r="E89" s="43">
        <v>21396142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x14ac:dyDescent="0.3">
      <c r="A90" s="31" t="s">
        <v>96</v>
      </c>
      <c r="B90" s="24" t="s">
        <v>97</v>
      </c>
      <c r="C90" s="25">
        <f>321500+10000+195000</f>
        <v>526500</v>
      </c>
      <c r="D90" s="25"/>
      <c r="E90" s="23">
        <f t="shared" si="2"/>
        <v>526500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x14ac:dyDescent="0.3">
      <c r="A91" s="31" t="s">
        <v>25</v>
      </c>
      <c r="B91" s="24" t="s">
        <v>26</v>
      </c>
      <c r="C91" s="25">
        <v>7106000</v>
      </c>
      <c r="D91" s="25">
        <v>0</v>
      </c>
      <c r="E91" s="23">
        <f t="shared" si="2"/>
        <v>7106000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x14ac:dyDescent="0.3">
      <c r="A92" s="31" t="s">
        <v>98</v>
      </c>
      <c r="B92" s="24" t="s">
        <v>99</v>
      </c>
      <c r="C92" s="25">
        <v>5320000</v>
      </c>
      <c r="D92" s="25">
        <v>150000</v>
      </c>
      <c r="E92" s="23">
        <f t="shared" si="2"/>
        <v>5470000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x14ac:dyDescent="0.3">
      <c r="A93" s="31" t="s">
        <v>100</v>
      </c>
      <c r="B93" s="24" t="s">
        <v>101</v>
      </c>
      <c r="C93" s="25">
        <f>4315900+10525000</f>
        <v>14840900</v>
      </c>
      <c r="D93" s="25"/>
      <c r="E93" s="23">
        <f t="shared" si="2"/>
        <v>14840900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x14ac:dyDescent="0.3">
      <c r="A94" s="31"/>
      <c r="B94" s="37" t="s">
        <v>173</v>
      </c>
      <c r="C94" s="38"/>
      <c r="D94" s="25"/>
      <c r="E94" s="23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x14ac:dyDescent="0.3">
      <c r="A95" s="31"/>
      <c r="B95" s="37" t="s">
        <v>183</v>
      </c>
      <c r="C95" s="38">
        <v>10525000</v>
      </c>
      <c r="D95" s="25"/>
      <c r="E95" s="43">
        <v>10525000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x14ac:dyDescent="0.3">
      <c r="A96" s="31" t="s">
        <v>27</v>
      </c>
      <c r="B96" s="24" t="s">
        <v>28</v>
      </c>
      <c r="C96" s="25">
        <f>2000000+58997500</f>
        <v>60997500</v>
      </c>
      <c r="D96" s="25">
        <v>8000000</v>
      </c>
      <c r="E96" s="23">
        <f t="shared" si="2"/>
        <v>68997500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x14ac:dyDescent="0.3">
      <c r="A97" s="31" t="s">
        <v>29</v>
      </c>
      <c r="B97" s="24" t="s">
        <v>30</v>
      </c>
      <c r="C97" s="25">
        <f>2740000+5320000</f>
        <v>8060000</v>
      </c>
      <c r="D97" s="25"/>
      <c r="E97" s="23">
        <f t="shared" si="2"/>
        <v>8060000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x14ac:dyDescent="0.3">
      <c r="A98" s="31" t="s">
        <v>102</v>
      </c>
      <c r="B98" s="24" t="s">
        <v>103</v>
      </c>
      <c r="C98" s="25">
        <v>800000</v>
      </c>
      <c r="D98" s="25">
        <v>2450000</v>
      </c>
      <c r="E98" s="23">
        <f t="shared" si="2"/>
        <v>3250000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x14ac:dyDescent="0.3">
      <c r="A99" s="31" t="s">
        <v>104</v>
      </c>
      <c r="B99" s="24" t="s">
        <v>105</v>
      </c>
      <c r="C99" s="25">
        <v>7220000</v>
      </c>
      <c r="D99" s="25">
        <v>7532000</v>
      </c>
      <c r="E99" s="23">
        <f t="shared" si="2"/>
        <v>14752000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x14ac:dyDescent="0.3">
      <c r="A100" s="31" t="s">
        <v>31</v>
      </c>
      <c r="B100" s="24" t="s">
        <v>32</v>
      </c>
      <c r="C100" s="25">
        <f>808400+260000</f>
        <v>1068400</v>
      </c>
      <c r="D100" s="25"/>
      <c r="E100" s="23">
        <f t="shared" si="2"/>
        <v>1068400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x14ac:dyDescent="0.3">
      <c r="A101" s="31" t="s">
        <v>33</v>
      </c>
      <c r="B101" s="24" t="s">
        <v>34</v>
      </c>
      <c r="C101" s="25">
        <v>300000</v>
      </c>
      <c r="D101" s="25"/>
      <c r="E101" s="23">
        <f t="shared" si="2"/>
        <v>300000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x14ac:dyDescent="0.3">
      <c r="A102" s="31" t="s">
        <v>106</v>
      </c>
      <c r="B102" s="24" t="s">
        <v>107</v>
      </c>
      <c r="C102" s="25">
        <v>3070000</v>
      </c>
      <c r="D102" s="25"/>
      <c r="E102" s="23">
        <f t="shared" si="2"/>
        <v>3070000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x14ac:dyDescent="0.3">
      <c r="A103" s="31" t="s">
        <v>35</v>
      </c>
      <c r="B103" s="24" t="s">
        <v>36</v>
      </c>
      <c r="C103" s="25">
        <v>2870960</v>
      </c>
      <c r="D103" s="25">
        <v>7800000</v>
      </c>
      <c r="E103" s="23">
        <f t="shared" si="2"/>
        <v>10670960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x14ac:dyDescent="0.3">
      <c r="A104" s="31" t="s">
        <v>108</v>
      </c>
      <c r="B104" s="24" t="s">
        <v>109</v>
      </c>
      <c r="C104" s="25"/>
      <c r="D104" s="25">
        <v>300000</v>
      </c>
      <c r="E104" s="23">
        <f t="shared" si="2"/>
        <v>300000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x14ac:dyDescent="0.3">
      <c r="A105" s="32" t="s">
        <v>152</v>
      </c>
      <c r="B105" s="24" t="s">
        <v>153</v>
      </c>
      <c r="C105" s="25">
        <v>800000</v>
      </c>
      <c r="D105" s="25"/>
      <c r="E105" s="23">
        <f t="shared" si="2"/>
        <v>800000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x14ac:dyDescent="0.3">
      <c r="A106" s="31" t="s">
        <v>110</v>
      </c>
      <c r="B106" s="24" t="s">
        <v>111</v>
      </c>
      <c r="C106" s="25">
        <v>400000</v>
      </c>
      <c r="D106" s="25"/>
      <c r="E106" s="23">
        <f t="shared" si="2"/>
        <v>400000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x14ac:dyDescent="0.3">
      <c r="A107" s="31" t="s">
        <v>37</v>
      </c>
      <c r="B107" s="24" t="s">
        <v>38</v>
      </c>
      <c r="C107" s="25">
        <v>23925000</v>
      </c>
      <c r="D107" s="25"/>
      <c r="E107" s="23">
        <f t="shared" si="2"/>
        <v>23925000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x14ac:dyDescent="0.3">
      <c r="A108" s="31" t="s">
        <v>39</v>
      </c>
      <c r="B108" s="24" t="s">
        <v>40</v>
      </c>
      <c r="C108" s="25">
        <v>3000000</v>
      </c>
      <c r="D108" s="25"/>
      <c r="E108" s="23">
        <f t="shared" si="2"/>
        <v>3000000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x14ac:dyDescent="0.3">
      <c r="A109" s="31" t="s">
        <v>41</v>
      </c>
      <c r="B109" s="24" t="s">
        <v>42</v>
      </c>
      <c r="C109" s="25">
        <v>2450000</v>
      </c>
      <c r="D109" s="25"/>
      <c r="E109" s="23">
        <f t="shared" si="2"/>
        <v>2450000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x14ac:dyDescent="0.3">
      <c r="A110" s="31" t="s">
        <v>112</v>
      </c>
      <c r="B110" s="24" t="s">
        <v>113</v>
      </c>
      <c r="C110" s="25">
        <v>5000</v>
      </c>
      <c r="D110" s="25"/>
      <c r="E110" s="23">
        <f t="shared" si="2"/>
        <v>5000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x14ac:dyDescent="0.3">
      <c r="A111" s="31" t="s">
        <v>114</v>
      </c>
      <c r="B111" s="24" t="s">
        <v>115</v>
      </c>
      <c r="C111" s="25">
        <v>298000</v>
      </c>
      <c r="D111" s="25"/>
      <c r="E111" s="23">
        <f t="shared" si="2"/>
        <v>298000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x14ac:dyDescent="0.3">
      <c r="A112" s="31" t="s">
        <v>116</v>
      </c>
      <c r="B112" s="24" t="s">
        <v>117</v>
      </c>
      <c r="C112" s="25">
        <v>47000</v>
      </c>
      <c r="D112" s="25"/>
      <c r="E112" s="23">
        <f t="shared" si="2"/>
        <v>47000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x14ac:dyDescent="0.3">
      <c r="A113" s="31" t="s">
        <v>118</v>
      </c>
      <c r="B113" s="24" t="s">
        <v>119</v>
      </c>
      <c r="C113" s="25">
        <v>19230000</v>
      </c>
      <c r="D113" s="25">
        <v>1100000</v>
      </c>
      <c r="E113" s="23">
        <f t="shared" si="2"/>
        <v>20330000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x14ac:dyDescent="0.3">
      <c r="A114" s="31" t="s">
        <v>120</v>
      </c>
      <c r="B114" s="24" t="s">
        <v>121</v>
      </c>
      <c r="C114" s="25">
        <f>1630000+37000+50000</f>
        <v>1717000</v>
      </c>
      <c r="D114" s="25"/>
      <c r="E114" s="23">
        <f t="shared" si="2"/>
        <v>1717000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x14ac:dyDescent="0.3">
      <c r="A115" s="31" t="s">
        <v>122</v>
      </c>
      <c r="B115" s="24" t="s">
        <v>123</v>
      </c>
      <c r="C115" s="25">
        <f>60000+100000</f>
        <v>160000</v>
      </c>
      <c r="D115" s="25"/>
      <c r="E115" s="23">
        <f t="shared" si="2"/>
        <v>160000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x14ac:dyDescent="0.3">
      <c r="A116" s="31" t="s">
        <v>124</v>
      </c>
      <c r="B116" s="24" t="s">
        <v>125</v>
      </c>
      <c r="C116" s="25">
        <v>305000</v>
      </c>
      <c r="D116" s="25"/>
      <c r="E116" s="23">
        <f t="shared" si="2"/>
        <v>305000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x14ac:dyDescent="0.3">
      <c r="A117" s="31" t="s">
        <v>126</v>
      </c>
      <c r="B117" s="24" t="s">
        <v>127</v>
      </c>
      <c r="C117" s="25">
        <v>10000</v>
      </c>
      <c r="D117" s="25"/>
      <c r="E117" s="23">
        <f t="shared" si="2"/>
        <v>10000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x14ac:dyDescent="0.3">
      <c r="A118" s="31" t="s">
        <v>128</v>
      </c>
      <c r="B118" s="24" t="s">
        <v>129</v>
      </c>
      <c r="C118" s="25">
        <v>5500000</v>
      </c>
      <c r="D118" s="25"/>
      <c r="E118" s="23">
        <f t="shared" si="2"/>
        <v>5500000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x14ac:dyDescent="0.3">
      <c r="A119" s="31" t="s">
        <v>43</v>
      </c>
      <c r="B119" s="24" t="s">
        <v>44</v>
      </c>
      <c r="C119" s="25">
        <f>2000000+1497198</f>
        <v>3497198</v>
      </c>
      <c r="D119" s="25"/>
      <c r="E119" s="23">
        <f t="shared" ref="E119:E132" si="3">C119+D119</f>
        <v>3497198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x14ac:dyDescent="0.3">
      <c r="A120" s="31" t="s">
        <v>45</v>
      </c>
      <c r="B120" s="24" t="s">
        <v>46</v>
      </c>
      <c r="C120" s="25">
        <v>7000</v>
      </c>
      <c r="D120" s="25"/>
      <c r="E120" s="23">
        <f t="shared" si="3"/>
        <v>7000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x14ac:dyDescent="0.3">
      <c r="A121" s="31" t="s">
        <v>131</v>
      </c>
      <c r="B121" s="24" t="s">
        <v>132</v>
      </c>
      <c r="C121" s="25">
        <v>309000</v>
      </c>
      <c r="D121" s="25"/>
      <c r="E121" s="23">
        <f t="shared" si="3"/>
        <v>309000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x14ac:dyDescent="0.3">
      <c r="A122" s="31" t="s">
        <v>133</v>
      </c>
      <c r="B122" s="24" t="s">
        <v>134</v>
      </c>
      <c r="C122" s="25">
        <f>300000+30000</f>
        <v>330000</v>
      </c>
      <c r="D122" s="25"/>
      <c r="E122" s="23">
        <f t="shared" si="3"/>
        <v>330000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x14ac:dyDescent="0.3">
      <c r="A123" s="31" t="s">
        <v>47</v>
      </c>
      <c r="B123" s="24" t="s">
        <v>48</v>
      </c>
      <c r="C123" s="25">
        <v>20101787</v>
      </c>
      <c r="D123" s="25">
        <v>800000</v>
      </c>
      <c r="E123" s="23">
        <f t="shared" si="3"/>
        <v>20901787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x14ac:dyDescent="0.3">
      <c r="A124" s="31" t="s">
        <v>135</v>
      </c>
      <c r="B124" s="24" t="s">
        <v>136</v>
      </c>
      <c r="C124" s="25">
        <f>40000+4711000</f>
        <v>4751000</v>
      </c>
      <c r="D124" s="25">
        <f>25000000+140000</f>
        <v>25140000</v>
      </c>
      <c r="E124" s="23">
        <f t="shared" si="3"/>
        <v>29891000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x14ac:dyDescent="0.3">
      <c r="A125" s="31" t="s">
        <v>137</v>
      </c>
      <c r="B125" s="24" t="s">
        <v>138</v>
      </c>
      <c r="C125" s="25">
        <v>4597000</v>
      </c>
      <c r="D125" s="25"/>
      <c r="E125" s="23">
        <f t="shared" si="3"/>
        <v>4597000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s="20" customFormat="1" x14ac:dyDescent="0.3">
      <c r="A126" s="31" t="s">
        <v>49</v>
      </c>
      <c r="B126" s="24" t="s">
        <v>50</v>
      </c>
      <c r="C126" s="25">
        <v>116365130</v>
      </c>
      <c r="D126" s="25">
        <v>12751000</v>
      </c>
      <c r="E126" s="23">
        <f t="shared" si="3"/>
        <v>129116130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x14ac:dyDescent="0.3">
      <c r="A127" s="31" t="s">
        <v>150</v>
      </c>
      <c r="B127" s="24" t="s">
        <v>151</v>
      </c>
      <c r="C127" s="25">
        <v>173000</v>
      </c>
      <c r="D127" s="25"/>
      <c r="E127" s="23">
        <f t="shared" si="3"/>
        <v>173000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x14ac:dyDescent="0.3">
      <c r="A128" s="31" t="s">
        <v>51</v>
      </c>
      <c r="B128" s="24" t="s">
        <v>52</v>
      </c>
      <c r="C128" s="25">
        <v>150000</v>
      </c>
      <c r="D128" s="25"/>
      <c r="E128" s="23">
        <f t="shared" si="3"/>
        <v>150000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x14ac:dyDescent="0.3">
      <c r="A129" s="31" t="s">
        <v>139</v>
      </c>
      <c r="B129" s="24" t="s">
        <v>140</v>
      </c>
      <c r="C129" s="25">
        <v>2500000</v>
      </c>
      <c r="D129" s="25"/>
      <c r="E129" s="23">
        <f t="shared" si="3"/>
        <v>2500000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x14ac:dyDescent="0.3">
      <c r="A130" s="31" t="s">
        <v>141</v>
      </c>
      <c r="B130" s="24" t="s">
        <v>142</v>
      </c>
      <c r="C130" s="25">
        <v>18000000</v>
      </c>
      <c r="D130" s="25"/>
      <c r="E130" s="23">
        <f t="shared" si="3"/>
        <v>18000000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x14ac:dyDescent="0.3">
      <c r="A131" s="32" t="s">
        <v>148</v>
      </c>
      <c r="B131" s="24" t="s">
        <v>147</v>
      </c>
      <c r="C131" s="25"/>
      <c r="D131" s="25"/>
      <c r="E131" s="23">
        <f t="shared" si="3"/>
        <v>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ht="15" thickBot="1" x14ac:dyDescent="0.35">
      <c r="A132" s="33" t="s">
        <v>53</v>
      </c>
      <c r="B132" s="28" t="s">
        <v>54</v>
      </c>
      <c r="C132" s="29">
        <v>1800000</v>
      </c>
      <c r="D132" s="29"/>
      <c r="E132" s="23">
        <f t="shared" si="3"/>
        <v>1800000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s="1" customFormat="1" ht="15" thickBot="1" x14ac:dyDescent="0.35">
      <c r="A133" s="58" t="s">
        <v>149</v>
      </c>
      <c r="B133" s="59"/>
      <c r="C133" s="13">
        <f>SUM(C44:C63,C69,C74,C75,C78,C79,C82:C87,C90:C93,C96:C103,C104:C123,C124:C132)</f>
        <v>479659169</v>
      </c>
      <c r="D133" s="13">
        <f t="shared" ref="D133:E133" si="4">SUM(D44:D63,D69,D74,D75,D78,D79,D82:D87,D90:D93,D96:D103,D104:D123,D124:D132)</f>
        <v>133843000</v>
      </c>
      <c r="E133" s="44">
        <f t="shared" si="4"/>
        <v>613502169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7" spans="1:19" ht="18" x14ac:dyDescent="0.35">
      <c r="A137" s="55" t="s">
        <v>170</v>
      </c>
      <c r="B137" s="55"/>
      <c r="C137" s="55"/>
      <c r="D137" s="55"/>
      <c r="E137" s="55"/>
    </row>
    <row r="138" spans="1:19" ht="15" thickBot="1" x14ac:dyDescent="0.35"/>
    <row r="139" spans="1:19" x14ac:dyDescent="0.3">
      <c r="A139" s="45" t="s">
        <v>164</v>
      </c>
      <c r="B139" s="46" t="s">
        <v>2</v>
      </c>
      <c r="C139" s="47"/>
      <c r="D139" s="47"/>
      <c r="E139" s="48" t="s">
        <v>5</v>
      </c>
    </row>
    <row r="140" spans="1:19" x14ac:dyDescent="0.3">
      <c r="A140" s="49" t="s">
        <v>163</v>
      </c>
      <c r="B140" s="2" t="s">
        <v>172</v>
      </c>
      <c r="C140" s="2"/>
      <c r="D140" s="2"/>
      <c r="E140" s="50">
        <v>79495248.629999995</v>
      </c>
    </row>
    <row r="141" spans="1:19" ht="15" thickBot="1" x14ac:dyDescent="0.35">
      <c r="A141" s="51" t="s">
        <v>165</v>
      </c>
      <c r="B141" s="52"/>
      <c r="C141" s="53"/>
      <c r="D141" s="53"/>
      <c r="E141" s="54">
        <v>79495248.629999995</v>
      </c>
    </row>
    <row r="143" spans="1:19" x14ac:dyDescent="0.3">
      <c r="A143" s="1" t="s">
        <v>166</v>
      </c>
    </row>
    <row r="144" spans="1:19" x14ac:dyDescent="0.3">
      <c r="A144" t="s">
        <v>167</v>
      </c>
      <c r="C144" s="16">
        <v>534006920.37</v>
      </c>
    </row>
    <row r="145" spans="1:3" x14ac:dyDescent="0.3">
      <c r="A145" t="s">
        <v>168</v>
      </c>
      <c r="C145" s="16">
        <v>613502169</v>
      </c>
    </row>
    <row r="146" spans="1:3" x14ac:dyDescent="0.3">
      <c r="A146" t="s">
        <v>169</v>
      </c>
      <c r="C146" s="16">
        <v>-79495248.629999995</v>
      </c>
    </row>
    <row r="148" spans="1:3" x14ac:dyDescent="0.3">
      <c r="A148" t="s">
        <v>170</v>
      </c>
      <c r="C148" s="16">
        <v>79495248.629999995</v>
      </c>
    </row>
    <row r="150" spans="1:3" x14ac:dyDescent="0.3">
      <c r="A150" s="1" t="s">
        <v>171</v>
      </c>
      <c r="B150" s="1"/>
      <c r="C150" s="36">
        <v>0</v>
      </c>
    </row>
  </sheetData>
  <mergeCells count="7">
    <mergeCell ref="A137:E137"/>
    <mergeCell ref="A37:B37"/>
    <mergeCell ref="A2:E2"/>
    <mergeCell ref="A3:E3"/>
    <mergeCell ref="A41:E41"/>
    <mergeCell ref="A133:B133"/>
    <mergeCell ref="A4:E4"/>
  </mergeCells>
  <pageMargins left="0.7" right="0.7" top="0.78740157499999996" bottom="0.78740157499999996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5264AE20F3742814C79E8C932890A" ma:contentTypeVersion="10" ma:contentTypeDescription="Vytvoří nový dokument" ma:contentTypeScope="" ma:versionID="938fb6fd11f63c1a622ce13da0c9bb2c">
  <xsd:schema xmlns:xsd="http://www.w3.org/2001/XMLSchema" xmlns:xs="http://www.w3.org/2001/XMLSchema" xmlns:p="http://schemas.microsoft.com/office/2006/metadata/properties" xmlns:ns3="5bcbca81-c1bb-4701-8efe-b9956507924f" targetNamespace="http://schemas.microsoft.com/office/2006/metadata/properties" ma:root="true" ma:fieldsID="dfef25472f80898f6a7b450af35a9d8a" ns3:_="">
    <xsd:import namespace="5bcbca81-c1bb-4701-8efe-b995650792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ca81-c1bb-4701-8efe-b995650792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FAA264-95A0-4017-9DF2-8532FD81AC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8CD394-4D87-4B00-A717-91A158A95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cbca81-c1bb-4701-8efe-b99565079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FED763-70B8-4053-8E3A-F64C4CDFA20D}">
  <ds:schemaRefs>
    <ds:schemaRef ds:uri="5bcbca81-c1bb-4701-8efe-b9956507924f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Jancurová</dc:creator>
  <cp:lastModifiedBy>Matyáš Marian</cp:lastModifiedBy>
  <cp:lastPrinted>2023-09-19T12:32:34Z</cp:lastPrinted>
  <dcterms:created xsi:type="dcterms:W3CDTF">2021-11-25T07:18:32Z</dcterms:created>
  <dcterms:modified xsi:type="dcterms:W3CDTF">2023-12-29T06:54:13Z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0x0101007B55264AE20F3742814C79E8C932890A</vt:lpwstr>
  </property>
</Properties>
</file>